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DFs e PPts do curso\Galpão em Arco 30X72 com paineis\"/>
    </mc:Choice>
  </mc:AlternateContent>
  <xr:revisionPtr revIDLastSave="0" documentId="13_ncr:1_{70D06B9F-BA4F-4935-ABF8-AB71CB590E42}" xr6:coauthVersionLast="47" xr6:coauthVersionMax="47" xr10:uidLastSave="{00000000-0000-0000-0000-000000000000}"/>
  <bookViews>
    <workbookView xWindow="-120" yWindow="-120" windowWidth="29040" windowHeight="15840" activeTab="1" xr2:uid="{55CE47AA-9929-44FE-B53B-1B2A633C156F}"/>
  </bookViews>
  <sheets>
    <sheet name="Planilha1" sheetId="1" r:id="rId1"/>
    <sheet name="Planilha2" sheetId="2" r:id="rId2"/>
    <sheet name="Lista de Materiai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G20" i="3" s="1"/>
  <c r="F21" i="3"/>
  <c r="C20" i="3"/>
  <c r="F22" i="3"/>
  <c r="C15" i="3"/>
  <c r="F15" i="3" s="1"/>
  <c r="G15" i="3" s="1"/>
  <c r="C19" i="3"/>
  <c r="F19" i="3" s="1"/>
  <c r="G19" i="3" s="1"/>
  <c r="C18" i="3"/>
  <c r="F18" i="3" s="1"/>
  <c r="G18" i="3" s="1"/>
  <c r="C17" i="3"/>
  <c r="C16" i="3"/>
  <c r="C14" i="3"/>
  <c r="F14" i="3" s="1"/>
  <c r="G14" i="3" s="1"/>
  <c r="E13" i="3"/>
  <c r="C13" i="3"/>
  <c r="C12" i="3"/>
  <c r="F12" i="3" s="1"/>
  <c r="G12" i="3" s="1"/>
  <c r="E11" i="3"/>
  <c r="F11" i="3" s="1"/>
  <c r="G11" i="3" s="1"/>
  <c r="C11" i="3"/>
  <c r="C10" i="3"/>
  <c r="E9" i="3"/>
  <c r="F9" i="3" s="1"/>
  <c r="G9" i="3" s="1"/>
  <c r="C2" i="3"/>
  <c r="F2" i="3" s="1"/>
  <c r="C3" i="3"/>
  <c r="F3" i="3" s="1"/>
  <c r="G3" i="3" s="1"/>
  <c r="C4" i="3"/>
  <c r="F4" i="3" s="1"/>
  <c r="G4" i="3" s="1"/>
  <c r="E7" i="3"/>
  <c r="F7" i="3" s="1"/>
  <c r="G7" i="3" s="1"/>
  <c r="C7" i="3"/>
  <c r="E6" i="3"/>
  <c r="C6" i="3"/>
  <c r="C5" i="3"/>
  <c r="F5" i="3"/>
  <c r="G5" i="3" s="1"/>
  <c r="F8" i="3"/>
  <c r="G8" i="3" s="1"/>
  <c r="F10" i="3"/>
  <c r="G10" i="3" s="1"/>
  <c r="F16" i="3"/>
  <c r="G16" i="3" s="1"/>
  <c r="F17" i="3"/>
  <c r="G17" i="3" s="1"/>
  <c r="E36" i="2"/>
  <c r="F36" i="2"/>
  <c r="H36" i="2"/>
  <c r="I36" i="2"/>
  <c r="C36" i="2"/>
  <c r="E35" i="2"/>
  <c r="F35" i="2"/>
  <c r="G35" i="2"/>
  <c r="H35" i="2"/>
  <c r="C35" i="2"/>
  <c r="H34" i="2"/>
  <c r="H33" i="2" s="1"/>
  <c r="G34" i="2"/>
  <c r="G36" i="2" s="1"/>
  <c r="F34" i="2"/>
  <c r="E34" i="2"/>
  <c r="D34" i="2"/>
  <c r="D33" i="2" s="1"/>
  <c r="C34" i="2"/>
  <c r="C33" i="2" s="1"/>
  <c r="F33" i="2"/>
  <c r="E33" i="2"/>
  <c r="H30" i="2"/>
  <c r="H29" i="2" s="1"/>
  <c r="G30" i="2"/>
  <c r="G29" i="2" s="1"/>
  <c r="F30" i="2"/>
  <c r="F29" i="2" s="1"/>
  <c r="E30" i="2"/>
  <c r="E29" i="2" s="1"/>
  <c r="D30" i="2"/>
  <c r="D29" i="2" s="1"/>
  <c r="C30" i="2"/>
  <c r="C29" i="2"/>
  <c r="I28" i="2"/>
  <c r="I30" i="2" s="1"/>
  <c r="I29" i="2" s="1"/>
  <c r="H26" i="2"/>
  <c r="H25" i="2" s="1"/>
  <c r="G26" i="2"/>
  <c r="G25" i="2" s="1"/>
  <c r="F26" i="2"/>
  <c r="F25" i="2" s="1"/>
  <c r="E26" i="2"/>
  <c r="E25" i="2" s="1"/>
  <c r="D26" i="2"/>
  <c r="D25" i="2" s="1"/>
  <c r="C26" i="2"/>
  <c r="C25" i="2" s="1"/>
  <c r="I22" i="2"/>
  <c r="I21" i="2" s="1"/>
  <c r="H22" i="2"/>
  <c r="H21" i="2" s="1"/>
  <c r="G22" i="2"/>
  <c r="G21" i="2" s="1"/>
  <c r="F22" i="2"/>
  <c r="F21" i="2" s="1"/>
  <c r="E22" i="2"/>
  <c r="D22" i="2"/>
  <c r="D21" i="2" s="1"/>
  <c r="C22" i="2"/>
  <c r="E21" i="2"/>
  <c r="C21" i="2"/>
  <c r="I20" i="2"/>
  <c r="H18" i="2"/>
  <c r="H17" i="2" s="1"/>
  <c r="G18" i="2"/>
  <c r="G17" i="2" s="1"/>
  <c r="F18" i="2"/>
  <c r="F17" i="2" s="1"/>
  <c r="E18" i="2"/>
  <c r="D18" i="2"/>
  <c r="C18" i="2"/>
  <c r="E17" i="2"/>
  <c r="D17" i="2"/>
  <c r="C17" i="2"/>
  <c r="I14" i="2"/>
  <c r="I13" i="2" s="1"/>
  <c r="H14" i="2"/>
  <c r="H13" i="2" s="1"/>
  <c r="G14" i="2"/>
  <c r="G13" i="2" s="1"/>
  <c r="F14" i="2"/>
  <c r="F13" i="2" s="1"/>
  <c r="E14" i="2"/>
  <c r="E13" i="2" s="1"/>
  <c r="D14" i="2"/>
  <c r="D13" i="2" s="1"/>
  <c r="C14" i="2"/>
  <c r="C13" i="2" s="1"/>
  <c r="I12" i="2"/>
  <c r="I6" i="2"/>
  <c r="I5" i="2" s="1"/>
  <c r="I4" i="2"/>
  <c r="H10" i="2"/>
  <c r="H9" i="2" s="1"/>
  <c r="H6" i="2"/>
  <c r="H5" i="2" s="1"/>
  <c r="G10" i="2"/>
  <c r="G9" i="2" s="1"/>
  <c r="G6" i="2"/>
  <c r="G5" i="2" s="1"/>
  <c r="F10" i="2"/>
  <c r="F9" i="2" s="1"/>
  <c r="F6" i="2"/>
  <c r="F5" i="2" s="1"/>
  <c r="E10" i="2"/>
  <c r="E9" i="2" s="1"/>
  <c r="E6" i="2"/>
  <c r="E5" i="2" s="1"/>
  <c r="D10" i="2"/>
  <c r="D9" i="2" s="1"/>
  <c r="D6" i="2"/>
  <c r="D5" i="2" s="1"/>
  <c r="C10" i="2"/>
  <c r="C9" i="2" s="1"/>
  <c r="C6" i="2"/>
  <c r="C5" i="2" s="1"/>
  <c r="G2" i="3" l="1"/>
  <c r="F6" i="3"/>
  <c r="G6" i="3" s="1"/>
  <c r="F13" i="3"/>
  <c r="G13" i="3" s="1"/>
  <c r="I35" i="2"/>
  <c r="G33" i="2"/>
  <c r="D36" i="2"/>
  <c r="D35" i="2"/>
  <c r="G21" i="3" l="1"/>
  <c r="H2" i="3" l="1"/>
  <c r="H20" i="3"/>
  <c r="H15" i="3"/>
  <c r="H16" i="3"/>
  <c r="H21" i="3"/>
  <c r="H7" i="3"/>
  <c r="H14" i="3"/>
  <c r="H8" i="3"/>
  <c r="H5" i="3"/>
  <c r="H10" i="3"/>
  <c r="H11" i="3"/>
  <c r="H12" i="3"/>
  <c r="H9" i="3"/>
  <c r="H18" i="3"/>
  <c r="H4" i="3"/>
  <c r="H3" i="3"/>
  <c r="H17" i="3"/>
  <c r="H19" i="3"/>
  <c r="H13" i="3"/>
  <c r="H6" i="3"/>
</calcChain>
</file>

<file path=xl/sharedStrings.xml><?xml version="1.0" encoding="utf-8"?>
<sst xmlns="http://schemas.openxmlformats.org/spreadsheetml/2006/main" count="156" uniqueCount="76">
  <si>
    <t>Peça</t>
  </si>
  <si>
    <t>Banzo Superior Viga</t>
  </si>
  <si>
    <t>Banzo Inferior Viga</t>
  </si>
  <si>
    <t>Banzos Pilares</t>
  </si>
  <si>
    <t>Diagonais Da Viga Travejadas</t>
  </si>
  <si>
    <t>Diagonais da Viga Não Travejadas</t>
  </si>
  <si>
    <t>CP+SC</t>
  </si>
  <si>
    <t>CP+V0(Cpi0,00)</t>
  </si>
  <si>
    <t>NcSd</t>
  </si>
  <si>
    <t>NtSd</t>
  </si>
  <si>
    <t>NtRd</t>
  </si>
  <si>
    <t>%</t>
  </si>
  <si>
    <t>Status</t>
  </si>
  <si>
    <t>CP+V90(Cpi0,00)</t>
  </si>
  <si>
    <t>CP+V90(cpi-0,3)</t>
  </si>
  <si>
    <t>Tirante</t>
  </si>
  <si>
    <t>Ntsd</t>
  </si>
  <si>
    <t>NcRd</t>
  </si>
  <si>
    <t>Hipótese</t>
  </si>
  <si>
    <t>Verificação</t>
  </si>
  <si>
    <t>CP+V90(Cpi-0,3)</t>
  </si>
  <si>
    <t>Banzo Superior Viga
W150X22,5</t>
  </si>
  <si>
    <t>Banzo Inferior Viga
W150X22,5</t>
  </si>
  <si>
    <t>Banzos Pilares
W150X18</t>
  </si>
  <si>
    <t>Diagonais Da Viga Travejadas
2L44,45X4,76</t>
  </si>
  <si>
    <t>Diagonais da Viga Não Travejadas
2L44,45X4,76</t>
  </si>
  <si>
    <t>Diagonais Pilares 
2L63,5X4,76</t>
  </si>
  <si>
    <t>Tirante
B.Red.38,1</t>
  </si>
  <si>
    <t>NA</t>
  </si>
  <si>
    <t>NTSD/NTRD</t>
  </si>
  <si>
    <t>NCSD/NCRD</t>
  </si>
  <si>
    <t>Item</t>
  </si>
  <si>
    <t>Perfil</t>
  </si>
  <si>
    <t>Quant(m)</t>
  </si>
  <si>
    <t>Peso Unitario</t>
  </si>
  <si>
    <t>Peso Total</t>
  </si>
  <si>
    <t>Material</t>
  </si>
  <si>
    <t>Banzos da treliça Joist</t>
  </si>
  <si>
    <t>L38,1X3,2</t>
  </si>
  <si>
    <t>A36</t>
  </si>
  <si>
    <t>Peso/m²</t>
  </si>
  <si>
    <t>Diagonais Joist</t>
  </si>
  <si>
    <t>U.E.50X25X10X1,5</t>
  </si>
  <si>
    <t>SAE1020</t>
  </si>
  <si>
    <t>Travamento Rígido Terças Joist</t>
  </si>
  <si>
    <t>L50,8X6,4</t>
  </si>
  <si>
    <t>Travamento Flexivel Joist</t>
  </si>
  <si>
    <t>B.RED12,7</t>
  </si>
  <si>
    <t>Contraventamento da cobertura</t>
  </si>
  <si>
    <t>B.RED9,52</t>
  </si>
  <si>
    <t>Banzos Treliça Joist Oitão</t>
  </si>
  <si>
    <t>L44,45X4,8</t>
  </si>
  <si>
    <t>Pilares de Oitão</t>
  </si>
  <si>
    <t>W200X26,6</t>
  </si>
  <si>
    <t>A572GR50</t>
  </si>
  <si>
    <t>Placa de Base Pilares Oitão</t>
  </si>
  <si>
    <t>CH300X300X32</t>
  </si>
  <si>
    <t>Barra de Travamento Pilar Oitão</t>
  </si>
  <si>
    <t>U.E.100X40X17X2,25</t>
  </si>
  <si>
    <t>Contraventamentos Oitão</t>
  </si>
  <si>
    <t>B.RED 15,87</t>
  </si>
  <si>
    <t>Escora do Beiral</t>
  </si>
  <si>
    <t>U.E200X75X20X2</t>
  </si>
  <si>
    <t>Contraventamento Vertical</t>
  </si>
  <si>
    <t>B.RED 19,05</t>
  </si>
  <si>
    <t>Banzo Superior Viga Principal</t>
  </si>
  <si>
    <t>W150X22,5</t>
  </si>
  <si>
    <t>Banzo Inferior Viga Principal</t>
  </si>
  <si>
    <t>W150X18</t>
  </si>
  <si>
    <t>Diagonais Treliça</t>
  </si>
  <si>
    <t>L44,45X3,2</t>
  </si>
  <si>
    <t>Diagonais Travejamento</t>
  </si>
  <si>
    <t>Diagonais Pilares</t>
  </si>
  <si>
    <t>L63,5X4,76</t>
  </si>
  <si>
    <t>TOTAL</t>
  </si>
  <si>
    <t>Diagonais de Reforço Banzo Inferior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</si>
</sst>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2" borderId="1" xfId="0" applyFill="1" applyBorder="1"/>
    <xf numFmtId="0" fontId="0" fillId="2" borderId="0" xfId="0" applyFill="1"/>
    <xf numFmtId="0" fontId="2" fillId="2" borderId="1" xfId="0" applyFont="1" applyFill="1" applyBorder="1"/>
    <xf numFmtId="10" fontId="0" fillId="2" borderId="1" xfId="1" applyNumberFormat="1" applyFont="1" applyFill="1" applyBorder="1"/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164" fontId="0" fillId="2" borderId="6" xfId="0" applyNumberFormat="1" applyFill="1" applyBorder="1"/>
    <xf numFmtId="0" fontId="0" fillId="2" borderId="6" xfId="0" applyFill="1" applyBorder="1"/>
    <xf numFmtId="10" fontId="0" fillId="2" borderId="6" xfId="1" applyNumberFormat="1" applyFont="1" applyFill="1" applyBorder="1"/>
    <xf numFmtId="0" fontId="2" fillId="2" borderId="8" xfId="0" applyFont="1" applyFill="1" applyBorder="1"/>
    <xf numFmtId="10" fontId="0" fillId="2" borderId="8" xfId="1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11" xfId="0" applyFont="1" applyFill="1" applyBorder="1"/>
    <xf numFmtId="0" fontId="0" fillId="2" borderId="11" xfId="0" applyFill="1" applyBorder="1" applyAlignment="1">
      <alignment textRotation="90" wrapText="1"/>
    </xf>
    <xf numFmtId="0" fontId="0" fillId="2" borderId="12" xfId="0" applyFill="1" applyBorder="1" applyAlignment="1">
      <alignment textRotation="90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0" fontId="0" fillId="2" borderId="0" xfId="0" applyNumberFormat="1" applyFill="1"/>
    <xf numFmtId="10" fontId="0" fillId="2" borderId="0" xfId="1" applyNumberFormat="1" applyFont="1" applyFill="1"/>
    <xf numFmtId="2" fontId="0" fillId="2" borderId="1" xfId="0" applyNumberFormat="1" applyFill="1" applyBorder="1"/>
    <xf numFmtId="0" fontId="0" fillId="2" borderId="13" xfId="0" applyFill="1" applyBorder="1"/>
    <xf numFmtId="0" fontId="2" fillId="2" borderId="10" xfId="0" applyFont="1" applyFill="1" applyBorder="1"/>
    <xf numFmtId="0" fontId="2" fillId="2" borderId="12" xfId="0" applyFont="1" applyFill="1" applyBorder="1"/>
    <xf numFmtId="0" fontId="0" fillId="2" borderId="14" xfId="0" applyFill="1" applyBorder="1"/>
    <xf numFmtId="10" fontId="0" fillId="2" borderId="15" xfId="1" applyNumberFormat="1" applyFont="1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2" fontId="0" fillId="2" borderId="16" xfId="0" applyNumberFormat="1" applyFill="1" applyBorder="1"/>
    <xf numFmtId="0" fontId="0" fillId="2" borderId="16" xfId="0" applyFill="1" applyBorder="1"/>
    <xf numFmtId="10" fontId="0" fillId="2" borderId="17" xfId="1" applyNumberFormat="1" applyFont="1" applyFill="1" applyBorder="1"/>
    <xf numFmtId="9" fontId="0" fillId="2" borderId="12" xfId="1" applyFont="1" applyFill="1" applyBorder="1"/>
  </cellXfs>
  <cellStyles count="2">
    <cellStyle name="Normal" xfId="0" builtinId="0"/>
    <cellStyle name="Porcentagem" xfId="1" builtinId="5"/>
  </cellStyles>
  <dxfs count="10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34712-D479-4A29-98A2-330AEFAC5058}">
  <dimension ref="A1:Q8"/>
  <sheetViews>
    <sheetView zoomScale="145" zoomScaleNormal="145" workbookViewId="0">
      <selection activeCell="A3" sqref="A3:A8"/>
    </sheetView>
  </sheetViews>
  <sheetFormatPr defaultRowHeight="15" x14ac:dyDescent="0.25"/>
  <cols>
    <col min="1" max="1" width="31" bestFit="1" customWidth="1"/>
    <col min="6" max="6" width="14.5703125" bestFit="1" customWidth="1"/>
  </cols>
  <sheetData>
    <row r="1" spans="1:17" x14ac:dyDescent="0.25">
      <c r="B1" s="18" t="s">
        <v>6</v>
      </c>
      <c r="C1" s="18"/>
      <c r="D1" s="18"/>
      <c r="E1" s="18"/>
      <c r="F1" s="18" t="s">
        <v>7</v>
      </c>
      <c r="G1" s="18"/>
      <c r="H1" s="18"/>
      <c r="I1" s="18"/>
      <c r="J1" s="18" t="s">
        <v>13</v>
      </c>
      <c r="K1" s="18"/>
      <c r="L1" s="18"/>
      <c r="M1" s="18"/>
      <c r="N1" s="18" t="s">
        <v>14</v>
      </c>
      <c r="O1" s="18"/>
      <c r="P1" s="18"/>
      <c r="Q1" s="18"/>
    </row>
    <row r="2" spans="1:17" x14ac:dyDescent="0.25">
      <c r="A2" t="s">
        <v>0</v>
      </c>
      <c r="B2" t="s">
        <v>9</v>
      </c>
      <c r="C2" t="s">
        <v>10</v>
      </c>
      <c r="D2" t="s">
        <v>12</v>
      </c>
      <c r="E2" t="s">
        <v>11</v>
      </c>
      <c r="F2" t="s">
        <v>9</v>
      </c>
      <c r="G2" t="s">
        <v>10</v>
      </c>
      <c r="H2" t="s">
        <v>12</v>
      </c>
      <c r="I2" t="s">
        <v>11</v>
      </c>
      <c r="J2" t="s">
        <v>9</v>
      </c>
      <c r="K2" t="s">
        <v>10</v>
      </c>
      <c r="L2" t="s">
        <v>12</v>
      </c>
      <c r="M2" t="s">
        <v>11</v>
      </c>
      <c r="N2" t="s">
        <v>9</v>
      </c>
      <c r="O2" t="s">
        <v>10</v>
      </c>
      <c r="P2" t="s">
        <v>12</v>
      </c>
      <c r="Q2" t="s">
        <v>11</v>
      </c>
    </row>
    <row r="3" spans="1:17" x14ac:dyDescent="0.25">
      <c r="A3" t="s">
        <v>1</v>
      </c>
    </row>
    <row r="4" spans="1:17" x14ac:dyDescent="0.25">
      <c r="A4" t="s">
        <v>2</v>
      </c>
    </row>
    <row r="5" spans="1:17" x14ac:dyDescent="0.25">
      <c r="A5" t="s">
        <v>3</v>
      </c>
    </row>
    <row r="6" spans="1:17" x14ac:dyDescent="0.25">
      <c r="A6" t="s">
        <v>4</v>
      </c>
    </row>
    <row r="7" spans="1:17" x14ac:dyDescent="0.25">
      <c r="A7" t="s">
        <v>5</v>
      </c>
    </row>
    <row r="8" spans="1:17" x14ac:dyDescent="0.25">
      <c r="A8" t="s">
        <v>15</v>
      </c>
    </row>
  </sheetData>
  <mergeCells count="4">
    <mergeCell ref="B1:E1"/>
    <mergeCell ref="F1:I1"/>
    <mergeCell ref="J1:M1"/>
    <mergeCell ref="N1:Q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C857-5125-46C4-AB27-45F0FE596966}">
  <dimension ref="A1:I36"/>
  <sheetViews>
    <sheetView tabSelected="1" topLeftCell="A6" zoomScale="130" zoomScaleNormal="130" workbookViewId="0">
      <selection activeCell="J20" sqref="J20"/>
    </sheetView>
  </sheetViews>
  <sheetFormatPr defaultRowHeight="15" x14ac:dyDescent="0.25"/>
  <cols>
    <col min="1" max="1" width="14.5703125" style="2" bestFit="1" customWidth="1"/>
    <col min="2" max="2" width="10.85546875" style="2" bestFit="1" customWidth="1"/>
    <col min="3" max="3" width="8.5703125" style="2" bestFit="1" customWidth="1"/>
    <col min="4" max="6" width="7.5703125" style="2" bestFit="1" customWidth="1"/>
    <col min="7" max="7" width="9.42578125" style="2" bestFit="1" customWidth="1"/>
    <col min="8" max="8" width="7.5703125" style="2" customWidth="1"/>
    <col min="9" max="9" width="7.5703125" style="2" bestFit="1" customWidth="1"/>
    <col min="10" max="16384" width="9.140625" style="2"/>
  </cols>
  <sheetData>
    <row r="1" spans="1:9" ht="15.75" thickBot="1" x14ac:dyDescent="0.3"/>
    <row r="2" spans="1:9" ht="150" customHeight="1" thickBot="1" x14ac:dyDescent="0.3">
      <c r="A2" s="14" t="s">
        <v>18</v>
      </c>
      <c r="B2" s="15" t="s">
        <v>19</v>
      </c>
      <c r="C2" s="16" t="s">
        <v>21</v>
      </c>
      <c r="D2" s="16" t="s">
        <v>22</v>
      </c>
      <c r="E2" s="16" t="s">
        <v>23</v>
      </c>
      <c r="F2" s="16" t="s">
        <v>24</v>
      </c>
      <c r="G2" s="16" t="s">
        <v>25</v>
      </c>
      <c r="H2" s="16" t="s">
        <v>26</v>
      </c>
      <c r="I2" s="17" t="s">
        <v>27</v>
      </c>
    </row>
    <row r="3" spans="1:9" x14ac:dyDescent="0.25">
      <c r="A3" s="19" t="s">
        <v>6</v>
      </c>
      <c r="B3" s="5" t="s">
        <v>16</v>
      </c>
      <c r="C3" s="6">
        <v>72.2</v>
      </c>
      <c r="D3" s="6">
        <v>66.2</v>
      </c>
      <c r="E3" s="6">
        <v>199.3</v>
      </c>
      <c r="F3" s="6">
        <v>143.19999999999999</v>
      </c>
      <c r="G3" s="6">
        <v>56.2</v>
      </c>
      <c r="H3" s="6">
        <v>143.19999999999999</v>
      </c>
      <c r="I3" s="7">
        <v>244.2</v>
      </c>
    </row>
    <row r="4" spans="1:9" x14ac:dyDescent="0.25">
      <c r="A4" s="20"/>
      <c r="B4" s="3" t="s">
        <v>10</v>
      </c>
      <c r="C4" s="1">
        <v>910</v>
      </c>
      <c r="D4" s="1">
        <v>910</v>
      </c>
      <c r="E4" s="1">
        <v>608</v>
      </c>
      <c r="F4" s="1">
        <v>180</v>
      </c>
      <c r="G4" s="1">
        <v>180</v>
      </c>
      <c r="H4" s="1">
        <v>261</v>
      </c>
      <c r="I4" s="8">
        <f>11.4*25/1.1</f>
        <v>259.09090909090907</v>
      </c>
    </row>
    <row r="5" spans="1:9" x14ac:dyDescent="0.25">
      <c r="A5" s="20"/>
      <c r="B5" s="3" t="s">
        <v>12</v>
      </c>
      <c r="C5" s="1" t="str">
        <f t="shared" ref="C5:I5" si="0">IF(C6&lt;=1,"OK","NOK")</f>
        <v>OK</v>
      </c>
      <c r="D5" s="1" t="str">
        <f t="shared" si="0"/>
        <v>OK</v>
      </c>
      <c r="E5" s="1" t="str">
        <f t="shared" si="0"/>
        <v>OK</v>
      </c>
      <c r="F5" s="1" t="str">
        <f t="shared" si="0"/>
        <v>OK</v>
      </c>
      <c r="G5" s="1" t="str">
        <f t="shared" si="0"/>
        <v>OK</v>
      </c>
      <c r="H5" s="1" t="str">
        <f t="shared" si="0"/>
        <v>OK</v>
      </c>
      <c r="I5" s="9" t="str">
        <f t="shared" si="0"/>
        <v>OK</v>
      </c>
    </row>
    <row r="6" spans="1:9" x14ac:dyDescent="0.25">
      <c r="A6" s="20"/>
      <c r="B6" s="3" t="s">
        <v>11</v>
      </c>
      <c r="C6" s="4">
        <f t="shared" ref="C6:I6" si="1">C3/C4</f>
        <v>7.9340659340659342E-2</v>
      </c>
      <c r="D6" s="4">
        <f t="shared" si="1"/>
        <v>7.2747252747252744E-2</v>
      </c>
      <c r="E6" s="4">
        <f t="shared" si="1"/>
        <v>0.32779605263157896</v>
      </c>
      <c r="F6" s="4">
        <f t="shared" si="1"/>
        <v>0.79555555555555546</v>
      </c>
      <c r="G6" s="4">
        <f t="shared" si="1"/>
        <v>0.31222222222222223</v>
      </c>
      <c r="H6" s="4">
        <f t="shared" si="1"/>
        <v>0.54865900383141764</v>
      </c>
      <c r="I6" s="10">
        <f t="shared" si="1"/>
        <v>0.94252631578947377</v>
      </c>
    </row>
    <row r="7" spans="1:9" x14ac:dyDescent="0.25">
      <c r="A7" s="20"/>
      <c r="B7" s="3" t="s">
        <v>8</v>
      </c>
      <c r="C7" s="1">
        <v>406.6</v>
      </c>
      <c r="D7" s="1">
        <v>354.8</v>
      </c>
      <c r="E7" s="1">
        <v>324</v>
      </c>
      <c r="F7" s="1">
        <v>123.6</v>
      </c>
      <c r="G7" s="1">
        <v>40.5</v>
      </c>
      <c r="H7" s="1">
        <v>168.2</v>
      </c>
      <c r="I7" s="9" t="s">
        <v>28</v>
      </c>
    </row>
    <row r="8" spans="1:9" x14ac:dyDescent="0.25">
      <c r="A8" s="20"/>
      <c r="B8" s="3" t="s">
        <v>17</v>
      </c>
      <c r="C8" s="1">
        <v>481</v>
      </c>
      <c r="D8" s="1">
        <v>481</v>
      </c>
      <c r="E8" s="1">
        <v>387</v>
      </c>
      <c r="F8" s="1">
        <v>125.02</v>
      </c>
      <c r="G8" s="1">
        <v>59.55</v>
      </c>
      <c r="H8" s="1">
        <v>175.81</v>
      </c>
      <c r="I8" s="9" t="s">
        <v>28</v>
      </c>
    </row>
    <row r="9" spans="1:9" x14ac:dyDescent="0.25">
      <c r="A9" s="20"/>
      <c r="B9" s="3" t="s">
        <v>12</v>
      </c>
      <c r="C9" s="1" t="str">
        <f t="shared" ref="C9:H9" si="2">IF(C10&lt;=1,"OK","NOK")</f>
        <v>OK</v>
      </c>
      <c r="D9" s="1" t="str">
        <f t="shared" si="2"/>
        <v>OK</v>
      </c>
      <c r="E9" s="1" t="str">
        <f t="shared" si="2"/>
        <v>OK</v>
      </c>
      <c r="F9" s="1" t="str">
        <f t="shared" si="2"/>
        <v>OK</v>
      </c>
      <c r="G9" s="1" t="str">
        <f t="shared" si="2"/>
        <v>OK</v>
      </c>
      <c r="H9" s="1" t="str">
        <f t="shared" si="2"/>
        <v>OK</v>
      </c>
      <c r="I9" s="9" t="s">
        <v>28</v>
      </c>
    </row>
    <row r="10" spans="1:9" ht="15.75" thickBot="1" x14ac:dyDescent="0.3">
      <c r="A10" s="21"/>
      <c r="B10" s="11" t="s">
        <v>11</v>
      </c>
      <c r="C10" s="12">
        <f t="shared" ref="C10:H10" si="3">C7/C8</f>
        <v>0.84532224532224542</v>
      </c>
      <c r="D10" s="12">
        <f t="shared" si="3"/>
        <v>0.73762993762993767</v>
      </c>
      <c r="E10" s="12">
        <f t="shared" si="3"/>
        <v>0.83720930232558144</v>
      </c>
      <c r="F10" s="12">
        <f t="shared" si="3"/>
        <v>0.98864181730923051</v>
      </c>
      <c r="G10" s="12">
        <f t="shared" si="3"/>
        <v>0.68010075566750638</v>
      </c>
      <c r="H10" s="12">
        <f t="shared" si="3"/>
        <v>0.95671463511745625</v>
      </c>
      <c r="I10" s="13" t="s">
        <v>28</v>
      </c>
    </row>
    <row r="11" spans="1:9" x14ac:dyDescent="0.25">
      <c r="A11" s="19" t="s">
        <v>7</v>
      </c>
      <c r="B11" s="5" t="s">
        <v>16</v>
      </c>
      <c r="C11" s="6">
        <v>109.5</v>
      </c>
      <c r="D11" s="6">
        <v>147.4</v>
      </c>
      <c r="E11" s="6">
        <v>107.6</v>
      </c>
      <c r="F11" s="6">
        <v>38</v>
      </c>
      <c r="G11" s="6">
        <v>12.2</v>
      </c>
      <c r="H11" s="6">
        <v>81.099999999999994</v>
      </c>
      <c r="I11" s="7">
        <v>0</v>
      </c>
    </row>
    <row r="12" spans="1:9" x14ac:dyDescent="0.25">
      <c r="A12" s="20"/>
      <c r="B12" s="3" t="s">
        <v>10</v>
      </c>
      <c r="C12" s="1">
        <v>910</v>
      </c>
      <c r="D12" s="1">
        <v>910</v>
      </c>
      <c r="E12" s="1">
        <v>608</v>
      </c>
      <c r="F12" s="1">
        <v>180</v>
      </c>
      <c r="G12" s="1">
        <v>180</v>
      </c>
      <c r="H12" s="1">
        <v>261</v>
      </c>
      <c r="I12" s="8">
        <f>11.4*25/1.1</f>
        <v>259.09090909090907</v>
      </c>
    </row>
    <row r="13" spans="1:9" x14ac:dyDescent="0.25">
      <c r="A13" s="20"/>
      <c r="B13" s="3" t="s">
        <v>12</v>
      </c>
      <c r="C13" s="1" t="str">
        <f t="shared" ref="C13:I13" si="4">IF(C14&lt;=1,"OK","NOK")</f>
        <v>OK</v>
      </c>
      <c r="D13" s="1" t="str">
        <f t="shared" si="4"/>
        <v>OK</v>
      </c>
      <c r="E13" s="1" t="str">
        <f t="shared" si="4"/>
        <v>OK</v>
      </c>
      <c r="F13" s="1" t="str">
        <f t="shared" si="4"/>
        <v>OK</v>
      </c>
      <c r="G13" s="1" t="str">
        <f t="shared" si="4"/>
        <v>OK</v>
      </c>
      <c r="H13" s="1" t="str">
        <f t="shared" si="4"/>
        <v>OK</v>
      </c>
      <c r="I13" s="9" t="str">
        <f t="shared" si="4"/>
        <v>OK</v>
      </c>
    </row>
    <row r="14" spans="1:9" x14ac:dyDescent="0.25">
      <c r="A14" s="20"/>
      <c r="B14" s="3" t="s">
        <v>11</v>
      </c>
      <c r="C14" s="4">
        <f t="shared" ref="C14:I14" si="5">C11/C12</f>
        <v>0.12032967032967033</v>
      </c>
      <c r="D14" s="4">
        <f t="shared" si="5"/>
        <v>0.161978021978022</v>
      </c>
      <c r="E14" s="4">
        <f t="shared" si="5"/>
        <v>0.17697368421052631</v>
      </c>
      <c r="F14" s="4">
        <f t="shared" si="5"/>
        <v>0.21111111111111111</v>
      </c>
      <c r="G14" s="4">
        <f t="shared" si="5"/>
        <v>6.777777777777777E-2</v>
      </c>
      <c r="H14" s="4">
        <f t="shared" si="5"/>
        <v>0.31072796934865898</v>
      </c>
      <c r="I14" s="10">
        <f t="shared" si="5"/>
        <v>0</v>
      </c>
    </row>
    <row r="15" spans="1:9" x14ac:dyDescent="0.25">
      <c r="A15" s="20"/>
      <c r="B15" s="3" t="s">
        <v>8</v>
      </c>
      <c r="C15" s="1">
        <v>38.299999999999997</v>
      </c>
      <c r="D15" s="1">
        <v>49.7</v>
      </c>
      <c r="E15" s="1">
        <v>71.3</v>
      </c>
      <c r="F15" s="1">
        <v>43.9</v>
      </c>
      <c r="G15" s="1">
        <v>16.899999999999999</v>
      </c>
      <c r="H15" s="1">
        <v>57.1</v>
      </c>
      <c r="I15" s="9" t="s">
        <v>28</v>
      </c>
    </row>
    <row r="16" spans="1:9" x14ac:dyDescent="0.25">
      <c r="A16" s="20"/>
      <c r="B16" s="3" t="s">
        <v>17</v>
      </c>
      <c r="C16" s="1">
        <v>406.6</v>
      </c>
      <c r="D16" s="1">
        <v>354.8</v>
      </c>
      <c r="E16" s="1">
        <v>324</v>
      </c>
      <c r="F16" s="1">
        <v>123.6</v>
      </c>
      <c r="G16" s="1">
        <v>40.5</v>
      </c>
      <c r="H16" s="1">
        <v>168.2</v>
      </c>
      <c r="I16" s="9" t="s">
        <v>28</v>
      </c>
    </row>
    <row r="17" spans="1:9" x14ac:dyDescent="0.25">
      <c r="A17" s="20"/>
      <c r="B17" s="3" t="s">
        <v>12</v>
      </c>
      <c r="C17" s="1" t="str">
        <f t="shared" ref="C17:H17" si="6">IF(C18&lt;=1,"OK","NOK")</f>
        <v>OK</v>
      </c>
      <c r="D17" s="1" t="str">
        <f t="shared" si="6"/>
        <v>OK</v>
      </c>
      <c r="E17" s="1" t="str">
        <f t="shared" si="6"/>
        <v>OK</v>
      </c>
      <c r="F17" s="1" t="str">
        <f t="shared" si="6"/>
        <v>OK</v>
      </c>
      <c r="G17" s="1" t="str">
        <f t="shared" si="6"/>
        <v>OK</v>
      </c>
      <c r="H17" s="1" t="str">
        <f t="shared" si="6"/>
        <v>OK</v>
      </c>
      <c r="I17" s="9" t="s">
        <v>28</v>
      </c>
    </row>
    <row r="18" spans="1:9" ht="15.75" thickBot="1" x14ac:dyDescent="0.3">
      <c r="A18" s="21"/>
      <c r="B18" s="11" t="s">
        <v>11</v>
      </c>
      <c r="C18" s="12">
        <f t="shared" ref="C18:H18" si="7">C15/C16</f>
        <v>9.4195769798327583E-2</v>
      </c>
      <c r="D18" s="12">
        <f t="shared" si="7"/>
        <v>0.14007891770011274</v>
      </c>
      <c r="E18" s="12">
        <f t="shared" si="7"/>
        <v>0.22006172839506172</v>
      </c>
      <c r="F18" s="12">
        <f t="shared" si="7"/>
        <v>0.35517799352750812</v>
      </c>
      <c r="G18" s="12">
        <f t="shared" si="7"/>
        <v>0.41728395061728391</v>
      </c>
      <c r="H18" s="12">
        <f t="shared" si="7"/>
        <v>0.3394768133174792</v>
      </c>
      <c r="I18" s="13" t="s">
        <v>28</v>
      </c>
    </row>
    <row r="19" spans="1:9" x14ac:dyDescent="0.25">
      <c r="A19" s="19" t="s">
        <v>13</v>
      </c>
      <c r="B19" s="5" t="s">
        <v>16</v>
      </c>
      <c r="C19" s="6">
        <v>63</v>
      </c>
      <c r="D19" s="6">
        <v>115.2</v>
      </c>
      <c r="E19" s="6">
        <v>129.9</v>
      </c>
      <c r="F19" s="6">
        <v>57.9</v>
      </c>
      <c r="G19" s="6">
        <v>8.1</v>
      </c>
      <c r="H19" s="6">
        <v>83.2</v>
      </c>
      <c r="I19" s="7">
        <v>0</v>
      </c>
    </row>
    <row r="20" spans="1:9" x14ac:dyDescent="0.25">
      <c r="A20" s="20"/>
      <c r="B20" s="3" t="s">
        <v>10</v>
      </c>
      <c r="C20" s="1">
        <v>910</v>
      </c>
      <c r="D20" s="1">
        <v>910</v>
      </c>
      <c r="E20" s="1">
        <v>608</v>
      </c>
      <c r="F20" s="1">
        <v>180</v>
      </c>
      <c r="G20" s="1">
        <v>180</v>
      </c>
      <c r="H20" s="1">
        <v>261</v>
      </c>
      <c r="I20" s="8">
        <f>11.4*25/1.1</f>
        <v>259.09090909090907</v>
      </c>
    </row>
    <row r="21" spans="1:9" x14ac:dyDescent="0.25">
      <c r="A21" s="20"/>
      <c r="B21" s="3" t="s">
        <v>12</v>
      </c>
      <c r="C21" s="1" t="str">
        <f t="shared" ref="C21:I21" si="8">IF(C22&lt;=1,"OK","NOK")</f>
        <v>OK</v>
      </c>
      <c r="D21" s="1" t="str">
        <f t="shared" si="8"/>
        <v>OK</v>
      </c>
      <c r="E21" s="1" t="str">
        <f t="shared" si="8"/>
        <v>OK</v>
      </c>
      <c r="F21" s="1" t="str">
        <f t="shared" si="8"/>
        <v>OK</v>
      </c>
      <c r="G21" s="1" t="str">
        <f t="shared" si="8"/>
        <v>OK</v>
      </c>
      <c r="H21" s="1" t="str">
        <f t="shared" si="8"/>
        <v>OK</v>
      </c>
      <c r="I21" s="9" t="str">
        <f t="shared" si="8"/>
        <v>OK</v>
      </c>
    </row>
    <row r="22" spans="1:9" x14ac:dyDescent="0.25">
      <c r="A22" s="20"/>
      <c r="B22" s="3" t="s">
        <v>11</v>
      </c>
      <c r="C22" s="4">
        <f t="shared" ref="C22:I22" si="9">C19/C20</f>
        <v>6.9230769230769235E-2</v>
      </c>
      <c r="D22" s="4">
        <f t="shared" si="9"/>
        <v>0.12659340659340659</v>
      </c>
      <c r="E22" s="4">
        <f t="shared" si="9"/>
        <v>0.21365131578947369</v>
      </c>
      <c r="F22" s="4">
        <f t="shared" si="9"/>
        <v>0.32166666666666666</v>
      </c>
      <c r="G22" s="4">
        <f t="shared" si="9"/>
        <v>4.4999999999999998E-2</v>
      </c>
      <c r="H22" s="4">
        <f t="shared" si="9"/>
        <v>0.31877394636015327</v>
      </c>
      <c r="I22" s="10">
        <f t="shared" si="9"/>
        <v>0</v>
      </c>
    </row>
    <row r="23" spans="1:9" x14ac:dyDescent="0.25">
      <c r="A23" s="20"/>
      <c r="B23" s="3" t="s">
        <v>8</v>
      </c>
      <c r="C23" s="1">
        <v>18.2</v>
      </c>
      <c r="D23" s="1">
        <v>43.9</v>
      </c>
      <c r="E23" s="1">
        <v>128</v>
      </c>
      <c r="F23" s="1">
        <v>80.900000000000006</v>
      </c>
      <c r="G23" s="1">
        <v>8.1999999999999993</v>
      </c>
      <c r="H23" s="1">
        <v>72.7</v>
      </c>
      <c r="I23" s="9" t="s">
        <v>28</v>
      </c>
    </row>
    <row r="24" spans="1:9" x14ac:dyDescent="0.25">
      <c r="A24" s="20"/>
      <c r="B24" s="3" t="s">
        <v>17</v>
      </c>
      <c r="C24" s="1">
        <v>406.6</v>
      </c>
      <c r="D24" s="1">
        <v>354.8</v>
      </c>
      <c r="E24" s="1">
        <v>324</v>
      </c>
      <c r="F24" s="1">
        <v>123.6</v>
      </c>
      <c r="G24" s="1">
        <v>40.5</v>
      </c>
      <c r="H24" s="1">
        <v>168.2</v>
      </c>
      <c r="I24" s="9" t="s">
        <v>28</v>
      </c>
    </row>
    <row r="25" spans="1:9" x14ac:dyDescent="0.25">
      <c r="A25" s="20"/>
      <c r="B25" s="3" t="s">
        <v>12</v>
      </c>
      <c r="C25" s="1" t="str">
        <f t="shared" ref="C25:H25" si="10">IF(C26&lt;=1,"OK","NOK")</f>
        <v>OK</v>
      </c>
      <c r="D25" s="1" t="str">
        <f t="shared" si="10"/>
        <v>OK</v>
      </c>
      <c r="E25" s="1" t="str">
        <f t="shared" si="10"/>
        <v>OK</v>
      </c>
      <c r="F25" s="1" t="str">
        <f t="shared" si="10"/>
        <v>OK</v>
      </c>
      <c r="G25" s="1" t="str">
        <f t="shared" si="10"/>
        <v>OK</v>
      </c>
      <c r="H25" s="1" t="str">
        <f t="shared" si="10"/>
        <v>OK</v>
      </c>
      <c r="I25" s="9" t="s">
        <v>28</v>
      </c>
    </row>
    <row r="26" spans="1:9" ht="15.75" thickBot="1" x14ac:dyDescent="0.3">
      <c r="A26" s="21"/>
      <c r="B26" s="11" t="s">
        <v>11</v>
      </c>
      <c r="C26" s="12">
        <f t="shared" ref="C26:H26" si="11">C23/C24</f>
        <v>4.476143630103295E-2</v>
      </c>
      <c r="D26" s="12">
        <f t="shared" si="11"/>
        <v>0.12373167981961668</v>
      </c>
      <c r="E26" s="12">
        <f t="shared" si="11"/>
        <v>0.39506172839506171</v>
      </c>
      <c r="F26" s="12">
        <f t="shared" si="11"/>
        <v>0.65453074433656966</v>
      </c>
      <c r="G26" s="12">
        <f t="shared" si="11"/>
        <v>0.20246913580246911</v>
      </c>
      <c r="H26" s="12">
        <f t="shared" si="11"/>
        <v>0.43222354340071351</v>
      </c>
      <c r="I26" s="13" t="s">
        <v>28</v>
      </c>
    </row>
    <row r="27" spans="1:9" x14ac:dyDescent="0.25">
      <c r="A27" s="19" t="s">
        <v>20</v>
      </c>
      <c r="B27" s="5" t="s">
        <v>16</v>
      </c>
      <c r="C27" s="6">
        <v>35.5</v>
      </c>
      <c r="D27" s="6">
        <v>25.3</v>
      </c>
      <c r="E27" s="6">
        <v>84.8</v>
      </c>
      <c r="F27" s="6">
        <v>39.4</v>
      </c>
      <c r="G27" s="6">
        <v>20.5</v>
      </c>
      <c r="H27" s="6">
        <v>51.3</v>
      </c>
      <c r="I27" s="7">
        <v>24.3</v>
      </c>
    </row>
    <row r="28" spans="1:9" x14ac:dyDescent="0.25">
      <c r="A28" s="20"/>
      <c r="B28" s="3" t="s">
        <v>10</v>
      </c>
      <c r="C28" s="1">
        <v>910</v>
      </c>
      <c r="D28" s="1">
        <v>910</v>
      </c>
      <c r="E28" s="1">
        <v>608</v>
      </c>
      <c r="F28" s="1">
        <v>180</v>
      </c>
      <c r="G28" s="1">
        <v>180</v>
      </c>
      <c r="H28" s="1">
        <v>261</v>
      </c>
      <c r="I28" s="8">
        <f>11.4*25/1.1</f>
        <v>259.09090909090907</v>
      </c>
    </row>
    <row r="29" spans="1:9" x14ac:dyDescent="0.25">
      <c r="A29" s="20"/>
      <c r="B29" s="3" t="s">
        <v>12</v>
      </c>
      <c r="C29" s="1" t="str">
        <f t="shared" ref="C29:I29" si="12">IF(C30&lt;=1,"OK","NOK")</f>
        <v>OK</v>
      </c>
      <c r="D29" s="1" t="str">
        <f t="shared" si="12"/>
        <v>OK</v>
      </c>
      <c r="E29" s="1" t="str">
        <f t="shared" si="12"/>
        <v>OK</v>
      </c>
      <c r="F29" s="1" t="str">
        <f t="shared" si="12"/>
        <v>OK</v>
      </c>
      <c r="G29" s="1" t="str">
        <f t="shared" si="12"/>
        <v>OK</v>
      </c>
      <c r="H29" s="1" t="str">
        <f t="shared" si="12"/>
        <v>OK</v>
      </c>
      <c r="I29" s="9" t="str">
        <f t="shared" si="12"/>
        <v>OK</v>
      </c>
    </row>
    <row r="30" spans="1:9" x14ac:dyDescent="0.25">
      <c r="A30" s="20"/>
      <c r="B30" s="3" t="s">
        <v>11</v>
      </c>
      <c r="C30" s="4">
        <f t="shared" ref="C30:I30" si="13">C27/C28</f>
        <v>3.9010989010989011E-2</v>
      </c>
      <c r="D30" s="4">
        <f t="shared" si="13"/>
        <v>2.7802197802197802E-2</v>
      </c>
      <c r="E30" s="4">
        <f t="shared" si="13"/>
        <v>0.13947368421052631</v>
      </c>
      <c r="F30" s="4">
        <f t="shared" si="13"/>
        <v>0.21888888888888888</v>
      </c>
      <c r="G30" s="4">
        <f t="shared" si="13"/>
        <v>0.11388888888888889</v>
      </c>
      <c r="H30" s="4">
        <f t="shared" si="13"/>
        <v>0.19655172413793101</v>
      </c>
      <c r="I30" s="10">
        <f t="shared" si="13"/>
        <v>9.3789473684210534E-2</v>
      </c>
    </row>
    <row r="31" spans="1:9" x14ac:dyDescent="0.25">
      <c r="A31" s="20"/>
      <c r="B31" s="3" t="s">
        <v>8</v>
      </c>
      <c r="C31" s="1">
        <v>70.2</v>
      </c>
      <c r="D31" s="1">
        <v>102.7</v>
      </c>
      <c r="E31" s="1">
        <v>94.5</v>
      </c>
      <c r="F31" s="1">
        <v>42.8</v>
      </c>
      <c r="G31" s="1">
        <v>18</v>
      </c>
      <c r="H31" s="1">
        <v>47.5</v>
      </c>
      <c r="I31" s="9" t="s">
        <v>28</v>
      </c>
    </row>
    <row r="32" spans="1:9" x14ac:dyDescent="0.25">
      <c r="A32" s="20"/>
      <c r="B32" s="3" t="s">
        <v>17</v>
      </c>
      <c r="C32" s="1">
        <v>406.6</v>
      </c>
      <c r="D32" s="1">
        <v>354.8</v>
      </c>
      <c r="E32" s="1">
        <v>324</v>
      </c>
      <c r="F32" s="1">
        <v>123.6</v>
      </c>
      <c r="G32" s="1">
        <v>40.5</v>
      </c>
      <c r="H32" s="1">
        <v>168.2</v>
      </c>
      <c r="I32" s="9" t="s">
        <v>28</v>
      </c>
    </row>
    <row r="33" spans="1:9" x14ac:dyDescent="0.25">
      <c r="A33" s="20"/>
      <c r="B33" s="3" t="s">
        <v>12</v>
      </c>
      <c r="C33" s="1" t="str">
        <f t="shared" ref="C33:H33" si="14">IF(C34&lt;=1,"OK","NOK")</f>
        <v>OK</v>
      </c>
      <c r="D33" s="1" t="str">
        <f t="shared" si="14"/>
        <v>OK</v>
      </c>
      <c r="E33" s="1" t="str">
        <f t="shared" si="14"/>
        <v>OK</v>
      </c>
      <c r="F33" s="1" t="str">
        <f t="shared" si="14"/>
        <v>OK</v>
      </c>
      <c r="G33" s="1" t="str">
        <f t="shared" si="14"/>
        <v>OK</v>
      </c>
      <c r="H33" s="1" t="str">
        <f t="shared" si="14"/>
        <v>OK</v>
      </c>
      <c r="I33" s="9" t="s">
        <v>28</v>
      </c>
    </row>
    <row r="34" spans="1:9" ht="15.75" thickBot="1" x14ac:dyDescent="0.3">
      <c r="A34" s="21"/>
      <c r="B34" s="11" t="s">
        <v>11</v>
      </c>
      <c r="C34" s="12">
        <f t="shared" ref="C34:H34" si="15">C31/C32</f>
        <v>0.17265125430398426</v>
      </c>
      <c r="D34" s="12">
        <f t="shared" si="15"/>
        <v>0.28945885005636979</v>
      </c>
      <c r="E34" s="12">
        <f t="shared" si="15"/>
        <v>0.29166666666666669</v>
      </c>
      <c r="F34" s="12">
        <f t="shared" si="15"/>
        <v>0.34627831715210355</v>
      </c>
      <c r="G34" s="12">
        <f t="shared" si="15"/>
        <v>0.44444444444444442</v>
      </c>
      <c r="H34" s="12">
        <f t="shared" si="15"/>
        <v>0.28240190249702735</v>
      </c>
      <c r="I34" s="13" t="s">
        <v>28</v>
      </c>
    </row>
    <row r="35" spans="1:9" x14ac:dyDescent="0.25">
      <c r="B35" s="2" t="s">
        <v>29</v>
      </c>
      <c r="C35" s="22">
        <f>MAX(C6,C14,C22,C30)</f>
        <v>0.12032967032967033</v>
      </c>
      <c r="D35" s="22">
        <f t="shared" ref="D35:I35" si="16">MAX(D6,D14,D22,D30)</f>
        <v>0.161978021978022</v>
      </c>
      <c r="E35" s="22">
        <f t="shared" si="16"/>
        <v>0.32779605263157896</v>
      </c>
      <c r="F35" s="22">
        <f t="shared" si="16"/>
        <v>0.79555555555555546</v>
      </c>
      <c r="G35" s="22">
        <f t="shared" si="16"/>
        <v>0.31222222222222223</v>
      </c>
      <c r="H35" s="22">
        <f t="shared" si="16"/>
        <v>0.54865900383141764</v>
      </c>
      <c r="I35" s="22">
        <f t="shared" si="16"/>
        <v>0.94252631578947377</v>
      </c>
    </row>
    <row r="36" spans="1:9" x14ac:dyDescent="0.25">
      <c r="B36" s="2" t="s">
        <v>30</v>
      </c>
      <c r="C36" s="22">
        <f>MAX(C10,C18,C26,C34)</f>
        <v>0.84532224532224542</v>
      </c>
      <c r="D36" s="22">
        <f t="shared" ref="D36:I36" si="17">MAX(D10,D18,D26,D34)</f>
        <v>0.73762993762993767</v>
      </c>
      <c r="E36" s="22">
        <f t="shared" si="17"/>
        <v>0.83720930232558144</v>
      </c>
      <c r="F36" s="22">
        <f t="shared" si="17"/>
        <v>0.98864181730923051</v>
      </c>
      <c r="G36" s="22">
        <f t="shared" si="17"/>
        <v>0.68010075566750638</v>
      </c>
      <c r="H36" s="22">
        <f t="shared" si="17"/>
        <v>0.95671463511745625</v>
      </c>
      <c r="I36" s="22">
        <f t="shared" si="17"/>
        <v>0</v>
      </c>
    </row>
  </sheetData>
  <mergeCells count="4">
    <mergeCell ref="A3:A10"/>
    <mergeCell ref="A11:A18"/>
    <mergeCell ref="A19:A26"/>
    <mergeCell ref="A27:A34"/>
  </mergeCells>
  <conditionalFormatting sqref="C5">
    <cfRule type="cellIs" dxfId="103" priority="103" operator="equal">
      <formula>"NOK"</formula>
    </cfRule>
    <cfRule type="cellIs" dxfId="102" priority="104" operator="equal">
      <formula>"OK"</formula>
    </cfRule>
  </conditionalFormatting>
  <conditionalFormatting sqref="C9">
    <cfRule type="cellIs" dxfId="101" priority="101" operator="equal">
      <formula>"NOK"</formula>
    </cfRule>
    <cfRule type="cellIs" dxfId="100" priority="102" operator="equal">
      <formula>"OK"</formula>
    </cfRule>
  </conditionalFormatting>
  <conditionalFormatting sqref="D5">
    <cfRule type="cellIs" dxfId="99" priority="99" operator="equal">
      <formula>"NOK"</formula>
    </cfRule>
    <cfRule type="cellIs" dxfId="98" priority="100" operator="equal">
      <formula>"OK"</formula>
    </cfRule>
  </conditionalFormatting>
  <conditionalFormatting sqref="D9">
    <cfRule type="cellIs" dxfId="97" priority="97" operator="equal">
      <formula>"NOK"</formula>
    </cfRule>
    <cfRule type="cellIs" dxfId="96" priority="98" operator="equal">
      <formula>"OK"</formula>
    </cfRule>
  </conditionalFormatting>
  <conditionalFormatting sqref="E5">
    <cfRule type="cellIs" dxfId="95" priority="95" operator="equal">
      <formula>"NOK"</formula>
    </cfRule>
    <cfRule type="cellIs" dxfId="94" priority="96" operator="equal">
      <formula>"OK"</formula>
    </cfRule>
  </conditionalFormatting>
  <conditionalFormatting sqref="E9">
    <cfRule type="cellIs" dxfId="93" priority="93" operator="equal">
      <formula>"NOK"</formula>
    </cfRule>
    <cfRule type="cellIs" dxfId="92" priority="94" operator="equal">
      <formula>"OK"</formula>
    </cfRule>
  </conditionalFormatting>
  <conditionalFormatting sqref="F5">
    <cfRule type="cellIs" dxfId="91" priority="91" operator="equal">
      <formula>"NOK"</formula>
    </cfRule>
    <cfRule type="cellIs" dxfId="90" priority="92" operator="equal">
      <formula>"OK"</formula>
    </cfRule>
  </conditionalFormatting>
  <conditionalFormatting sqref="F9">
    <cfRule type="cellIs" dxfId="89" priority="89" operator="equal">
      <formula>"NOK"</formula>
    </cfRule>
    <cfRule type="cellIs" dxfId="88" priority="90" operator="equal">
      <formula>"OK"</formula>
    </cfRule>
  </conditionalFormatting>
  <conditionalFormatting sqref="G5">
    <cfRule type="cellIs" dxfId="87" priority="87" operator="equal">
      <formula>"NOK"</formula>
    </cfRule>
    <cfRule type="cellIs" dxfId="86" priority="88" operator="equal">
      <formula>"OK"</formula>
    </cfRule>
  </conditionalFormatting>
  <conditionalFormatting sqref="G9">
    <cfRule type="cellIs" dxfId="85" priority="85" operator="equal">
      <formula>"NOK"</formula>
    </cfRule>
    <cfRule type="cellIs" dxfId="84" priority="86" operator="equal">
      <formula>"OK"</formula>
    </cfRule>
  </conditionalFormatting>
  <conditionalFormatting sqref="H5">
    <cfRule type="cellIs" dxfId="83" priority="83" operator="equal">
      <formula>"NOK"</formula>
    </cfRule>
    <cfRule type="cellIs" dxfId="82" priority="84" operator="equal">
      <formula>"OK"</formula>
    </cfRule>
  </conditionalFormatting>
  <conditionalFormatting sqref="H9">
    <cfRule type="cellIs" dxfId="81" priority="81" operator="equal">
      <formula>"NOK"</formula>
    </cfRule>
    <cfRule type="cellIs" dxfId="80" priority="82" operator="equal">
      <formula>"OK"</formula>
    </cfRule>
  </conditionalFormatting>
  <conditionalFormatting sqref="I5">
    <cfRule type="cellIs" dxfId="79" priority="79" operator="equal">
      <formula>"NOK"</formula>
    </cfRule>
    <cfRule type="cellIs" dxfId="78" priority="80" operator="equal">
      <formula>"OK"</formula>
    </cfRule>
  </conditionalFormatting>
  <conditionalFormatting sqref="C13">
    <cfRule type="cellIs" dxfId="77" priority="77" operator="equal">
      <formula>"NOK"</formula>
    </cfRule>
    <cfRule type="cellIs" dxfId="76" priority="78" operator="equal">
      <formula>"OK"</formula>
    </cfRule>
  </conditionalFormatting>
  <conditionalFormatting sqref="D13">
    <cfRule type="cellIs" dxfId="75" priority="75" operator="equal">
      <formula>"NOK"</formula>
    </cfRule>
    <cfRule type="cellIs" dxfId="74" priority="76" operator="equal">
      <formula>"OK"</formula>
    </cfRule>
  </conditionalFormatting>
  <conditionalFormatting sqref="E13">
    <cfRule type="cellIs" dxfId="73" priority="73" operator="equal">
      <formula>"NOK"</formula>
    </cfRule>
    <cfRule type="cellIs" dxfId="72" priority="74" operator="equal">
      <formula>"OK"</formula>
    </cfRule>
  </conditionalFormatting>
  <conditionalFormatting sqref="F13">
    <cfRule type="cellIs" dxfId="71" priority="71" operator="equal">
      <formula>"NOK"</formula>
    </cfRule>
    <cfRule type="cellIs" dxfId="70" priority="72" operator="equal">
      <formula>"OK"</formula>
    </cfRule>
  </conditionalFormatting>
  <conditionalFormatting sqref="G13">
    <cfRule type="cellIs" dxfId="69" priority="69" operator="equal">
      <formula>"NOK"</formula>
    </cfRule>
    <cfRule type="cellIs" dxfId="68" priority="70" operator="equal">
      <formula>"OK"</formula>
    </cfRule>
  </conditionalFormatting>
  <conditionalFormatting sqref="H13">
    <cfRule type="cellIs" dxfId="67" priority="67" operator="equal">
      <formula>"NOK"</formula>
    </cfRule>
    <cfRule type="cellIs" dxfId="66" priority="68" operator="equal">
      <formula>"OK"</formula>
    </cfRule>
  </conditionalFormatting>
  <conditionalFormatting sqref="I13">
    <cfRule type="cellIs" dxfId="65" priority="65" operator="equal">
      <formula>"NOK"</formula>
    </cfRule>
    <cfRule type="cellIs" dxfId="64" priority="66" operator="equal">
      <formula>"OK"</formula>
    </cfRule>
  </conditionalFormatting>
  <conditionalFormatting sqref="C17">
    <cfRule type="cellIs" dxfId="63" priority="63" operator="equal">
      <formula>"NOK"</formula>
    </cfRule>
    <cfRule type="cellIs" dxfId="62" priority="64" operator="equal">
      <formula>"OK"</formula>
    </cfRule>
  </conditionalFormatting>
  <conditionalFormatting sqref="D17">
    <cfRule type="cellIs" dxfId="61" priority="61" operator="equal">
      <formula>"NOK"</formula>
    </cfRule>
    <cfRule type="cellIs" dxfId="60" priority="62" operator="equal">
      <formula>"OK"</formula>
    </cfRule>
  </conditionalFormatting>
  <conditionalFormatting sqref="E17">
    <cfRule type="cellIs" dxfId="59" priority="59" operator="equal">
      <formula>"NOK"</formula>
    </cfRule>
    <cfRule type="cellIs" dxfId="58" priority="60" operator="equal">
      <formula>"OK"</formula>
    </cfRule>
  </conditionalFormatting>
  <conditionalFormatting sqref="F17">
    <cfRule type="cellIs" dxfId="57" priority="57" operator="equal">
      <formula>"NOK"</formula>
    </cfRule>
    <cfRule type="cellIs" dxfId="56" priority="58" operator="equal">
      <formula>"OK"</formula>
    </cfRule>
  </conditionalFormatting>
  <conditionalFormatting sqref="G17">
    <cfRule type="cellIs" dxfId="55" priority="55" operator="equal">
      <formula>"NOK"</formula>
    </cfRule>
    <cfRule type="cellIs" dxfId="54" priority="56" operator="equal">
      <formula>"OK"</formula>
    </cfRule>
  </conditionalFormatting>
  <conditionalFormatting sqref="H17">
    <cfRule type="cellIs" dxfId="53" priority="53" operator="equal">
      <formula>"NOK"</formula>
    </cfRule>
    <cfRule type="cellIs" dxfId="52" priority="54" operator="equal">
      <formula>"OK"</formula>
    </cfRule>
  </conditionalFormatting>
  <conditionalFormatting sqref="C21">
    <cfRule type="cellIs" dxfId="51" priority="51" operator="equal">
      <formula>"NOK"</formula>
    </cfRule>
    <cfRule type="cellIs" dxfId="50" priority="52" operator="equal">
      <formula>"OK"</formula>
    </cfRule>
  </conditionalFormatting>
  <conditionalFormatting sqref="D21">
    <cfRule type="cellIs" dxfId="49" priority="49" operator="equal">
      <formula>"NOK"</formula>
    </cfRule>
    <cfRule type="cellIs" dxfId="48" priority="50" operator="equal">
      <formula>"OK"</formula>
    </cfRule>
  </conditionalFormatting>
  <conditionalFormatting sqref="E21">
    <cfRule type="cellIs" dxfId="47" priority="47" operator="equal">
      <formula>"NOK"</formula>
    </cfRule>
    <cfRule type="cellIs" dxfId="46" priority="48" operator="equal">
      <formula>"OK"</formula>
    </cfRule>
  </conditionalFormatting>
  <conditionalFormatting sqref="F21">
    <cfRule type="cellIs" dxfId="45" priority="45" operator="equal">
      <formula>"NOK"</formula>
    </cfRule>
    <cfRule type="cellIs" dxfId="44" priority="46" operator="equal">
      <formula>"OK"</formula>
    </cfRule>
  </conditionalFormatting>
  <conditionalFormatting sqref="G21">
    <cfRule type="cellIs" dxfId="43" priority="43" operator="equal">
      <formula>"NOK"</formula>
    </cfRule>
    <cfRule type="cellIs" dxfId="42" priority="44" operator="equal">
      <formula>"OK"</formula>
    </cfRule>
  </conditionalFormatting>
  <conditionalFormatting sqref="H21">
    <cfRule type="cellIs" dxfId="41" priority="41" operator="equal">
      <formula>"NOK"</formula>
    </cfRule>
    <cfRule type="cellIs" dxfId="40" priority="42" operator="equal">
      <formula>"OK"</formula>
    </cfRule>
  </conditionalFormatting>
  <conditionalFormatting sqref="I21">
    <cfRule type="cellIs" dxfId="39" priority="39" operator="equal">
      <formula>"NOK"</formula>
    </cfRule>
    <cfRule type="cellIs" dxfId="38" priority="40" operator="equal">
      <formula>"OK"</formula>
    </cfRule>
  </conditionalFormatting>
  <conditionalFormatting sqref="C25">
    <cfRule type="cellIs" dxfId="37" priority="37" operator="equal">
      <formula>"NOK"</formula>
    </cfRule>
    <cfRule type="cellIs" dxfId="36" priority="38" operator="equal">
      <formula>"OK"</formula>
    </cfRule>
  </conditionalFormatting>
  <conditionalFormatting sqref="D25">
    <cfRule type="cellIs" dxfId="35" priority="35" operator="equal">
      <formula>"NOK"</formula>
    </cfRule>
    <cfRule type="cellIs" dxfId="34" priority="36" operator="equal">
      <formula>"OK"</formula>
    </cfRule>
  </conditionalFormatting>
  <conditionalFormatting sqref="E25">
    <cfRule type="cellIs" dxfId="33" priority="33" operator="equal">
      <formula>"NOK"</formula>
    </cfRule>
    <cfRule type="cellIs" dxfId="32" priority="34" operator="equal">
      <formula>"OK"</formula>
    </cfRule>
  </conditionalFormatting>
  <conditionalFormatting sqref="F25">
    <cfRule type="cellIs" dxfId="31" priority="31" operator="equal">
      <formula>"NOK"</formula>
    </cfRule>
    <cfRule type="cellIs" dxfId="30" priority="32" operator="equal">
      <formula>"OK"</formula>
    </cfRule>
  </conditionalFormatting>
  <conditionalFormatting sqref="G25">
    <cfRule type="cellIs" dxfId="29" priority="29" operator="equal">
      <formula>"NOK"</formula>
    </cfRule>
    <cfRule type="cellIs" dxfId="28" priority="30" operator="equal">
      <formula>"OK"</formula>
    </cfRule>
  </conditionalFormatting>
  <conditionalFormatting sqref="H25">
    <cfRule type="cellIs" dxfId="27" priority="27" operator="equal">
      <formula>"NOK"</formula>
    </cfRule>
    <cfRule type="cellIs" dxfId="26" priority="28" operator="equal">
      <formula>"OK"</formula>
    </cfRule>
  </conditionalFormatting>
  <conditionalFormatting sqref="C29">
    <cfRule type="cellIs" dxfId="25" priority="25" operator="equal">
      <formula>"NOK"</formula>
    </cfRule>
    <cfRule type="cellIs" dxfId="24" priority="26" operator="equal">
      <formula>"OK"</formula>
    </cfRule>
  </conditionalFormatting>
  <conditionalFormatting sqref="D29">
    <cfRule type="cellIs" dxfId="23" priority="23" operator="equal">
      <formula>"NOK"</formula>
    </cfRule>
    <cfRule type="cellIs" dxfId="22" priority="24" operator="equal">
      <formula>"OK"</formula>
    </cfRule>
  </conditionalFormatting>
  <conditionalFormatting sqref="E29">
    <cfRule type="cellIs" dxfId="21" priority="21" operator="equal">
      <formula>"NOK"</formula>
    </cfRule>
    <cfRule type="cellIs" dxfId="20" priority="22" operator="equal">
      <formula>"OK"</formula>
    </cfRule>
  </conditionalFormatting>
  <conditionalFormatting sqref="F29">
    <cfRule type="cellIs" dxfId="19" priority="19" operator="equal">
      <formula>"NOK"</formula>
    </cfRule>
    <cfRule type="cellIs" dxfId="18" priority="20" operator="equal">
      <formula>"OK"</formula>
    </cfRule>
  </conditionalFormatting>
  <conditionalFormatting sqref="G29">
    <cfRule type="cellIs" dxfId="17" priority="17" operator="equal">
      <formula>"NOK"</formula>
    </cfRule>
    <cfRule type="cellIs" dxfId="16" priority="18" operator="equal">
      <formula>"OK"</formula>
    </cfRule>
  </conditionalFormatting>
  <conditionalFormatting sqref="H29">
    <cfRule type="cellIs" dxfId="15" priority="15" operator="equal">
      <formula>"NOK"</formula>
    </cfRule>
    <cfRule type="cellIs" dxfId="14" priority="16" operator="equal">
      <formula>"OK"</formula>
    </cfRule>
  </conditionalFormatting>
  <conditionalFormatting sqref="I29">
    <cfRule type="cellIs" dxfId="13" priority="13" operator="equal">
      <formula>"NOK"</formula>
    </cfRule>
    <cfRule type="cellIs" dxfId="12" priority="14" operator="equal">
      <formula>"OK"</formula>
    </cfRule>
  </conditionalFormatting>
  <conditionalFormatting sqref="C33">
    <cfRule type="cellIs" dxfId="11" priority="11" operator="equal">
      <formula>"NOK"</formula>
    </cfRule>
    <cfRule type="cellIs" dxfId="10" priority="12" operator="equal">
      <formula>"OK"</formula>
    </cfRule>
  </conditionalFormatting>
  <conditionalFormatting sqref="D33">
    <cfRule type="cellIs" dxfId="9" priority="9" operator="equal">
      <formula>"NOK"</formula>
    </cfRule>
    <cfRule type="cellIs" dxfId="8" priority="10" operator="equal">
      <formula>"OK"</formula>
    </cfRule>
  </conditionalFormatting>
  <conditionalFormatting sqref="E33">
    <cfRule type="cellIs" dxfId="7" priority="7" operator="equal">
      <formula>"NOK"</formula>
    </cfRule>
    <cfRule type="cellIs" dxfId="6" priority="8" operator="equal">
      <formula>"OK"</formula>
    </cfRule>
  </conditionalFormatting>
  <conditionalFormatting sqref="F33">
    <cfRule type="cellIs" dxfId="5" priority="5" operator="equal">
      <formula>"NOK"</formula>
    </cfRule>
    <cfRule type="cellIs" dxfId="4" priority="6" operator="equal">
      <formula>"OK"</formula>
    </cfRule>
  </conditionalFormatting>
  <conditionalFormatting sqref="G33">
    <cfRule type="cellIs" dxfId="3" priority="3" operator="equal">
      <formula>"NOK"</formula>
    </cfRule>
    <cfRule type="cellIs" dxfId="2" priority="4" operator="equal">
      <formula>"OK"</formula>
    </cfRule>
  </conditionalFormatting>
  <conditionalFormatting sqref="H33">
    <cfRule type="cellIs" dxfId="1" priority="1" operator="equal">
      <formula>"NOK"</formula>
    </cfRule>
    <cfRule type="cellIs" dxfId="0" priority="2" operator="equal">
      <formula>"OK"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09AB-DE67-4BCD-A4CB-B92CFBB4DE22}">
  <dimension ref="A1:H22"/>
  <sheetViews>
    <sheetView zoomScale="190" zoomScaleNormal="190" workbookViewId="0">
      <selection activeCell="G22" sqref="G22"/>
    </sheetView>
  </sheetViews>
  <sheetFormatPr defaultRowHeight="15" x14ac:dyDescent="0.25"/>
  <cols>
    <col min="1" max="1" width="30" style="2" bestFit="1" customWidth="1"/>
    <col min="2" max="2" width="21" style="2" customWidth="1"/>
    <col min="3" max="3" width="9.5703125" style="2" bestFit="1" customWidth="1"/>
    <col min="4" max="4" width="9.7109375" style="2" bestFit="1" customWidth="1"/>
    <col min="5" max="5" width="12.85546875" style="2" bestFit="1" customWidth="1"/>
    <col min="6" max="6" width="10.140625" style="2" bestFit="1" customWidth="1"/>
    <col min="7" max="16384" width="9.140625" style="2"/>
  </cols>
  <sheetData>
    <row r="1" spans="1:8" ht="15.75" thickBot="1" x14ac:dyDescent="0.3">
      <c r="A1" s="26" t="s">
        <v>31</v>
      </c>
      <c r="B1" s="15" t="s">
        <v>32</v>
      </c>
      <c r="C1" s="15" t="s">
        <v>33</v>
      </c>
      <c r="D1" s="15" t="s">
        <v>36</v>
      </c>
      <c r="E1" s="15" t="s">
        <v>34</v>
      </c>
      <c r="F1" s="15" t="s">
        <v>35</v>
      </c>
      <c r="G1" s="15" t="s">
        <v>40</v>
      </c>
      <c r="H1" s="27" t="s">
        <v>11</v>
      </c>
    </row>
    <row r="2" spans="1:8" x14ac:dyDescent="0.25">
      <c r="A2" s="28" t="s">
        <v>37</v>
      </c>
      <c r="B2" s="25" t="s">
        <v>38</v>
      </c>
      <c r="C2" s="25">
        <f>4*23*21*6-276</f>
        <v>11316</v>
      </c>
      <c r="D2" s="25" t="s">
        <v>39</v>
      </c>
      <c r="E2" s="25">
        <v>1.83</v>
      </c>
      <c r="F2" s="25">
        <f>E2*C2</f>
        <v>20708.280000000002</v>
      </c>
      <c r="G2" s="25">
        <f>F2/(30*72)</f>
        <v>9.5871666666666684</v>
      </c>
      <c r="H2" s="29">
        <f>G2/$G$21</f>
        <v>0.46416915664618996</v>
      </c>
    </row>
    <row r="3" spans="1:8" x14ac:dyDescent="0.25">
      <c r="A3" s="30" t="s">
        <v>50</v>
      </c>
      <c r="B3" s="1" t="s">
        <v>51</v>
      </c>
      <c r="C3" s="1">
        <f>12*23</f>
        <v>276</v>
      </c>
      <c r="D3" s="1" t="s">
        <v>39</v>
      </c>
      <c r="E3" s="1">
        <v>3.15</v>
      </c>
      <c r="F3" s="1">
        <f>E3*C3</f>
        <v>869.4</v>
      </c>
      <c r="G3" s="1">
        <f>F3/(30*72)</f>
        <v>0.40249999999999997</v>
      </c>
      <c r="H3" s="10">
        <f t="shared" ref="H3:H22" si="0">G3/$G$21</f>
        <v>1.9487309655277864E-2</v>
      </c>
    </row>
    <row r="4" spans="1:8" x14ac:dyDescent="0.25">
      <c r="A4" s="30" t="s">
        <v>41</v>
      </c>
      <c r="B4" s="1" t="s">
        <v>42</v>
      </c>
      <c r="C4" s="1">
        <f>0.70711*26*21*6+0.70711*26*12</f>
        <v>2537.1106800000002</v>
      </c>
      <c r="D4" s="1" t="s">
        <v>43</v>
      </c>
      <c r="E4" s="1">
        <v>1.29687</v>
      </c>
      <c r="F4" s="1">
        <f t="shared" ref="F4:F20" si="1">E4*C4</f>
        <v>3290.3027275716004</v>
      </c>
      <c r="G4" s="1">
        <f t="shared" ref="G4:G22" si="2">F4/(30*72)</f>
        <v>1.5232882998016668</v>
      </c>
      <c r="H4" s="10">
        <f t="shared" si="0"/>
        <v>7.3751033024836835E-2</v>
      </c>
    </row>
    <row r="5" spans="1:8" x14ac:dyDescent="0.25">
      <c r="A5" s="30" t="s">
        <v>44</v>
      </c>
      <c r="B5" s="1" t="s">
        <v>45</v>
      </c>
      <c r="C5" s="1">
        <f>1.54*2*4*6</f>
        <v>73.92</v>
      </c>
      <c r="D5" s="1" t="s">
        <v>39</v>
      </c>
      <c r="E5" s="1">
        <v>4.47</v>
      </c>
      <c r="F5" s="1">
        <f t="shared" si="1"/>
        <v>330.42239999999998</v>
      </c>
      <c r="G5" s="1">
        <f t="shared" si="2"/>
        <v>0.15297333333333332</v>
      </c>
      <c r="H5" s="10">
        <f t="shared" si="0"/>
        <v>7.4063073681160385E-3</v>
      </c>
    </row>
    <row r="6" spans="1:8" x14ac:dyDescent="0.25">
      <c r="A6" s="30" t="s">
        <v>46</v>
      </c>
      <c r="B6" s="1" t="s">
        <v>47</v>
      </c>
      <c r="C6" s="1">
        <f>1.54*16*2*6</f>
        <v>295.68</v>
      </c>
      <c r="D6" s="1" t="s">
        <v>39</v>
      </c>
      <c r="E6" s="24">
        <f>(PI()*1.27^2)/4*0.785</f>
        <v>0.99441342772883923</v>
      </c>
      <c r="F6" s="1">
        <f t="shared" si="1"/>
        <v>294.02816231086319</v>
      </c>
      <c r="G6" s="1">
        <f t="shared" si="2"/>
        <v>0.13612414921799221</v>
      </c>
      <c r="H6" s="10">
        <f t="shared" si="0"/>
        <v>6.5905427263907189E-3</v>
      </c>
    </row>
    <row r="7" spans="1:8" x14ac:dyDescent="0.25">
      <c r="A7" s="30" t="s">
        <v>48</v>
      </c>
      <c r="B7" s="1" t="s">
        <v>49</v>
      </c>
      <c r="C7" s="1">
        <f>13.35*42</f>
        <v>560.69999999999993</v>
      </c>
      <c r="D7" s="1" t="s">
        <v>39</v>
      </c>
      <c r="E7" s="24">
        <f>(PI()*0.952^2)/4*0.785</f>
        <v>0.55877045520761226</v>
      </c>
      <c r="F7" s="1">
        <f t="shared" si="1"/>
        <v>313.30259423490816</v>
      </c>
      <c r="G7" s="1">
        <f t="shared" si="2"/>
        <v>0.14504749733097599</v>
      </c>
      <c r="H7" s="10">
        <f t="shared" si="0"/>
        <v>7.0225726589113512E-3</v>
      </c>
    </row>
    <row r="8" spans="1:8" x14ac:dyDescent="0.25">
      <c r="A8" s="30" t="s">
        <v>52</v>
      </c>
      <c r="B8" s="1" t="s">
        <v>53</v>
      </c>
      <c r="C8" s="1">
        <v>67.319999999999993</v>
      </c>
      <c r="D8" s="1" t="s">
        <v>54</v>
      </c>
      <c r="E8" s="1">
        <v>26.6</v>
      </c>
      <c r="F8" s="1">
        <f t="shared" si="1"/>
        <v>1790.712</v>
      </c>
      <c r="G8" s="1">
        <f t="shared" si="2"/>
        <v>0.82903333333333329</v>
      </c>
      <c r="H8" s="10">
        <f t="shared" si="0"/>
        <v>4.0138209394320147E-2</v>
      </c>
    </row>
    <row r="9" spans="1:8" x14ac:dyDescent="0.25">
      <c r="A9" s="30" t="s">
        <v>55</v>
      </c>
      <c r="B9" s="1" t="s">
        <v>56</v>
      </c>
      <c r="C9" s="1">
        <v>8</v>
      </c>
      <c r="D9" s="1" t="s">
        <v>39</v>
      </c>
      <c r="E9" s="1">
        <f>0.3*0.3*0.032*7850</f>
        <v>22.607999999999997</v>
      </c>
      <c r="F9" s="1">
        <f t="shared" si="1"/>
        <v>180.86399999999998</v>
      </c>
      <c r="G9" s="1">
        <f t="shared" si="2"/>
        <v>8.3733333333333326E-2</v>
      </c>
      <c r="H9" s="10">
        <f t="shared" si="0"/>
        <v>4.0540059506466242E-3</v>
      </c>
    </row>
    <row r="10" spans="1:8" x14ac:dyDescent="0.25">
      <c r="A10" s="30" t="s">
        <v>57</v>
      </c>
      <c r="B10" s="1" t="s">
        <v>58</v>
      </c>
      <c r="C10" s="1">
        <f>30*2*2</f>
        <v>120</v>
      </c>
      <c r="D10" s="1" t="s">
        <v>43</v>
      </c>
      <c r="E10" s="1">
        <v>3.52</v>
      </c>
      <c r="F10" s="1">
        <f t="shared" si="1"/>
        <v>422.4</v>
      </c>
      <c r="G10" s="1">
        <f t="shared" si="2"/>
        <v>0.19555555555555554</v>
      </c>
      <c r="H10" s="10">
        <f t="shared" si="0"/>
        <v>9.4679544494931777E-3</v>
      </c>
    </row>
    <row r="11" spans="1:8" x14ac:dyDescent="0.25">
      <c r="A11" s="30" t="s">
        <v>59</v>
      </c>
      <c r="B11" s="1" t="s">
        <v>60</v>
      </c>
      <c r="C11" s="1">
        <f>7.7*8</f>
        <v>61.6</v>
      </c>
      <c r="D11" s="1" t="s">
        <v>39</v>
      </c>
      <c r="E11" s="24">
        <f>(PI()*1.587^2)/4*0.785</f>
        <v>1.552792381586952</v>
      </c>
      <c r="F11" s="1">
        <f t="shared" si="1"/>
        <v>95.65201070575624</v>
      </c>
      <c r="G11" s="1">
        <f t="shared" si="2"/>
        <v>4.4283338289701962E-2</v>
      </c>
      <c r="H11" s="10">
        <f t="shared" si="0"/>
        <v>2.1440077660145216E-3</v>
      </c>
    </row>
    <row r="12" spans="1:8" x14ac:dyDescent="0.25">
      <c r="A12" s="30" t="s">
        <v>61</v>
      </c>
      <c r="B12" s="1" t="s">
        <v>62</v>
      </c>
      <c r="C12" s="1">
        <f>6*12</f>
        <v>72</v>
      </c>
      <c r="D12" s="1" t="s">
        <v>43</v>
      </c>
      <c r="E12" s="1">
        <v>5.92</v>
      </c>
      <c r="F12" s="1">
        <f t="shared" si="1"/>
        <v>426.24</v>
      </c>
      <c r="G12" s="1">
        <f t="shared" si="2"/>
        <v>0.19733333333333333</v>
      </c>
      <c r="H12" s="10">
        <f t="shared" si="0"/>
        <v>9.5540267626703906E-3</v>
      </c>
    </row>
    <row r="13" spans="1:8" x14ac:dyDescent="0.25">
      <c r="A13" s="30" t="s">
        <v>63</v>
      </c>
      <c r="B13" s="1" t="s">
        <v>64</v>
      </c>
      <c r="C13" s="1">
        <f>13.416*2*6</f>
        <v>160.99200000000002</v>
      </c>
      <c r="D13" s="1" t="s">
        <v>39</v>
      </c>
      <c r="E13" s="24">
        <f>(PI()*1.905^2)/4*0.785</f>
        <v>2.2374302123898886</v>
      </c>
      <c r="F13" s="1">
        <f t="shared" si="1"/>
        <v>360.208364753073</v>
      </c>
      <c r="G13" s="1">
        <f t="shared" si="2"/>
        <v>0.16676313183012639</v>
      </c>
      <c r="H13" s="10">
        <f t="shared" si="0"/>
        <v>8.0739497864785025E-3</v>
      </c>
    </row>
    <row r="14" spans="1:8" x14ac:dyDescent="0.25">
      <c r="A14" s="30" t="s">
        <v>65</v>
      </c>
      <c r="B14" s="1" t="s">
        <v>66</v>
      </c>
      <c r="C14" s="1">
        <f>1.539*20*7</f>
        <v>215.45999999999998</v>
      </c>
      <c r="D14" s="1" t="s">
        <v>54</v>
      </c>
      <c r="E14" s="1">
        <v>22.5</v>
      </c>
      <c r="F14" s="1">
        <f t="shared" si="1"/>
        <v>4847.8499999999995</v>
      </c>
      <c r="G14" s="1">
        <f t="shared" si="2"/>
        <v>2.2443749999999998</v>
      </c>
      <c r="H14" s="10">
        <f t="shared" si="0"/>
        <v>0.10866293318649503</v>
      </c>
    </row>
    <row r="15" spans="1:8" x14ac:dyDescent="0.25">
      <c r="A15" s="30" t="s">
        <v>67</v>
      </c>
      <c r="B15" s="1" t="s">
        <v>66</v>
      </c>
      <c r="C15" s="1">
        <f>(1.5*16+2*0.84)*7+1.05*2*7</f>
        <v>194.45999999999998</v>
      </c>
      <c r="D15" s="1" t="s">
        <v>54</v>
      </c>
      <c r="E15" s="24">
        <v>22.5</v>
      </c>
      <c r="F15" s="1">
        <f t="shared" si="1"/>
        <v>4375.3499999999995</v>
      </c>
      <c r="G15" s="1">
        <f t="shared" si="2"/>
        <v>2.0256249999999998</v>
      </c>
      <c r="H15" s="10">
        <f t="shared" si="0"/>
        <v>9.8072004026017942E-2</v>
      </c>
    </row>
    <row r="16" spans="1:8" x14ac:dyDescent="0.25">
      <c r="A16" s="30" t="s">
        <v>3</v>
      </c>
      <c r="B16" s="1" t="s">
        <v>68</v>
      </c>
      <c r="C16" s="1">
        <f>(6+5.33)*2*7</f>
        <v>158.62</v>
      </c>
      <c r="D16" s="1" t="s">
        <v>54</v>
      </c>
      <c r="E16" s="1">
        <v>18</v>
      </c>
      <c r="F16" s="1">
        <f t="shared" si="1"/>
        <v>2855.16</v>
      </c>
      <c r="G16" s="1">
        <f t="shared" si="2"/>
        <v>1.3218333333333332</v>
      </c>
      <c r="H16" s="10">
        <f t="shared" si="0"/>
        <v>6.3997454607042953E-2</v>
      </c>
    </row>
    <row r="17" spans="1:8" x14ac:dyDescent="0.25">
      <c r="A17" s="30" t="s">
        <v>69</v>
      </c>
      <c r="B17" s="1" t="s">
        <v>70</v>
      </c>
      <c r="C17" s="1">
        <f>(1.82*20+19)*7*2</f>
        <v>775.6</v>
      </c>
      <c r="D17" s="1" t="s">
        <v>39</v>
      </c>
      <c r="E17" s="24">
        <v>2.15</v>
      </c>
      <c r="F17" s="1">
        <f t="shared" si="1"/>
        <v>1667.54</v>
      </c>
      <c r="G17" s="1">
        <f t="shared" si="2"/>
        <v>0.77200925925925923</v>
      </c>
      <c r="H17" s="10">
        <f t="shared" si="0"/>
        <v>3.737735029050155E-2</v>
      </c>
    </row>
    <row r="18" spans="1:8" x14ac:dyDescent="0.25">
      <c r="A18" s="30" t="s">
        <v>71</v>
      </c>
      <c r="B18" s="1" t="s">
        <v>38</v>
      </c>
      <c r="C18" s="1">
        <f>0.9216*12*7*2</f>
        <v>154.8288</v>
      </c>
      <c r="D18" s="1" t="s">
        <v>39</v>
      </c>
      <c r="E18" s="1">
        <v>1.83</v>
      </c>
      <c r="F18" s="1">
        <f t="shared" si="1"/>
        <v>283.336704</v>
      </c>
      <c r="G18" s="1">
        <f t="shared" si="2"/>
        <v>0.1311744</v>
      </c>
      <c r="H18" s="10">
        <f t="shared" si="0"/>
        <v>6.3508972711683988E-3</v>
      </c>
    </row>
    <row r="19" spans="1:8" x14ac:dyDescent="0.25">
      <c r="A19" s="30" t="s">
        <v>72</v>
      </c>
      <c r="B19" s="1" t="s">
        <v>73</v>
      </c>
      <c r="C19" s="1">
        <f>(1.414*5+4)*2*2*7</f>
        <v>309.96000000000004</v>
      </c>
      <c r="D19" s="1" t="s">
        <v>39</v>
      </c>
      <c r="E19" s="24">
        <v>4.57</v>
      </c>
      <c r="F19" s="1">
        <f t="shared" si="1"/>
        <v>1416.5172000000002</v>
      </c>
      <c r="G19" s="1">
        <f t="shared" si="2"/>
        <v>0.65579500000000013</v>
      </c>
      <c r="H19" s="10">
        <f t="shared" si="0"/>
        <v>3.1750758348777518E-2</v>
      </c>
    </row>
    <row r="20" spans="1:8" ht="15.75" thickBot="1" x14ac:dyDescent="0.3">
      <c r="A20" s="31" t="s">
        <v>75</v>
      </c>
      <c r="B20" s="32" t="s">
        <v>38</v>
      </c>
      <c r="C20" s="32">
        <f>4*0.84*2*7</f>
        <v>47.04</v>
      </c>
      <c r="D20" s="32" t="s">
        <v>39</v>
      </c>
      <c r="E20" s="33">
        <v>1.83</v>
      </c>
      <c r="F20" s="34">
        <f t="shared" si="1"/>
        <v>86.083200000000005</v>
      </c>
      <c r="G20" s="34">
        <f t="shared" si="2"/>
        <v>3.9853333333333338E-2</v>
      </c>
      <c r="H20" s="35">
        <f t="shared" si="0"/>
        <v>1.9295260806501215E-3</v>
      </c>
    </row>
    <row r="21" spans="1:8" ht="15.75" thickBot="1" x14ac:dyDescent="0.3">
      <c r="E21" s="26" t="s">
        <v>74</v>
      </c>
      <c r="F21" s="15">
        <f>SUM(F2:F20)</f>
        <v>44613.649363576216</v>
      </c>
      <c r="G21" s="15">
        <f t="shared" si="2"/>
        <v>20.654467297951953</v>
      </c>
      <c r="H21" s="36">
        <f t="shared" si="0"/>
        <v>1</v>
      </c>
    </row>
    <row r="22" spans="1:8" x14ac:dyDescent="0.25">
      <c r="F22" s="2">
        <f>30*72</f>
        <v>2160</v>
      </c>
      <c r="H22" s="2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Planilha2</vt:lpstr>
      <vt:lpstr>Lista de Materiais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2023-08-09T00:21:53Z</dcterms:created>
  <dcterms:modified xsi:type="dcterms:W3CDTF">2023-08-11T02:07:28Z</dcterms:modified>
</cp:coreProperties>
</file>